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60" windowWidth="25040" windowHeight="12880" tabRatio="669" activeTab="0"/>
  </bookViews>
  <sheets>
    <sheet name="Hoja1" sheetId="1" r:id="rId1"/>
  </sheets>
  <definedNames>
    <definedName name="_xlnm.Print_Area" localSheetId="0">'Hoja1'!$A$1:$AH$17</definedName>
  </definedNames>
  <calcPr fullCalcOnLoad="1"/>
</workbook>
</file>

<file path=xl/comments1.xml><?xml version="1.0" encoding="utf-8"?>
<comments xmlns="http://schemas.openxmlformats.org/spreadsheetml/2006/main">
  <authors>
    <author>Freddy Carreno</author>
  </authors>
  <commentList>
    <comment ref="AC10" authorId="0">
      <text>
        <r>
          <rPr>
            <sz val="9"/>
            <rFont val="Arial"/>
            <family val="2"/>
          </rPr>
          <t xml:space="preserve">Costo de examen basico; solo se cobra en el ingreso y en la salida del trabajador
</t>
        </r>
      </text>
    </comment>
  </commentList>
</comments>
</file>

<file path=xl/sharedStrings.xml><?xml version="1.0" encoding="utf-8"?>
<sst xmlns="http://schemas.openxmlformats.org/spreadsheetml/2006/main" count="95" uniqueCount="58">
  <si>
    <t>SENA</t>
  </si>
  <si>
    <t>ICBF</t>
  </si>
  <si>
    <t>PENSION</t>
  </si>
  <si>
    <t>SALUD</t>
  </si>
  <si>
    <t>PARAFISCALES</t>
  </si>
  <si>
    <t>SEGURIDAD SOCIAL</t>
  </si>
  <si>
    <t>TOTAL</t>
  </si>
  <si>
    <t>PERIODO</t>
  </si>
  <si>
    <t>CARGO</t>
  </si>
  <si>
    <t>DIAS</t>
  </si>
  <si>
    <t>RIESGO</t>
  </si>
  <si>
    <t>ARP</t>
  </si>
  <si>
    <t>CCF</t>
  </si>
  <si>
    <t>TOTAL COSTO DIRECTO</t>
  </si>
  <si>
    <t>AIU</t>
  </si>
  <si>
    <t>CLIENTE</t>
  </si>
  <si>
    <t>OBSERVACION</t>
  </si>
  <si>
    <t>IC</t>
  </si>
  <si>
    <t>BASICO</t>
  </si>
  <si>
    <t>TRANSP</t>
  </si>
  <si>
    <t>SUELDO</t>
  </si>
  <si>
    <t>EXTRAS</t>
  </si>
  <si>
    <t>CES</t>
  </si>
  <si>
    <t>PRIMA</t>
  </si>
  <si>
    <t>VACAC</t>
  </si>
  <si>
    <t>TOTAL MES</t>
  </si>
  <si>
    <t>SALARIO</t>
  </si>
  <si>
    <t>PRESTACIONES</t>
  </si>
  <si>
    <t>BASE IVA (10%)</t>
  </si>
  <si>
    <t>SUBTOTAL</t>
  </si>
  <si>
    <t>HEDO</t>
  </si>
  <si>
    <t>HENO</t>
  </si>
  <si>
    <t>OBSERVACIONES DEL CARGO</t>
  </si>
  <si>
    <t>RNO</t>
  </si>
  <si>
    <t>RNF</t>
  </si>
  <si>
    <t>HEDF</t>
  </si>
  <si>
    <t>HENF</t>
  </si>
  <si>
    <t>RFSC</t>
  </si>
  <si>
    <t>RFCC</t>
  </si>
  <si>
    <t>EXTRAS MES APROX</t>
  </si>
  <si>
    <t>Bon - Rod - Otros</t>
  </si>
  <si>
    <t>48 HORAS SEMANALES</t>
  </si>
  <si>
    <t>AUXILIAR CONTABLE</t>
  </si>
  <si>
    <t>Estructura de Costos contratacion directa</t>
  </si>
  <si>
    <t>CANT</t>
  </si>
  <si>
    <t>48 horas semanales no incluye domingos ni festivos</t>
  </si>
  <si>
    <t>CONTRATO TEMPORAL</t>
  </si>
  <si>
    <t>UN MES</t>
  </si>
  <si>
    <t>FUNCIONARIO EN MISION</t>
  </si>
  <si>
    <t>IVA 19%</t>
  </si>
  <si>
    <t>MODIFIQUE LAS CELDAS DE COLOR VERDE</t>
  </si>
  <si>
    <t>24 horas semanales no incluye domingos ni festivos</t>
  </si>
  <si>
    <t>FUNCIONARIO EN MISION MEDIO TIEMPO</t>
  </si>
  <si>
    <t>SMMLV 2019:</t>
  </si>
  <si>
    <t>Obs: La dotacion y los elementos de proteccion personal deberan ser suministrados por la Empresa Usuaria.  Se realizara examen Medico ocupacional de Ingreso, conforme a perfil del cargo el cual se recobrara según el examen realizado al momento del ingreso y retiro.  Costo Aprox: $40.000</t>
  </si>
  <si>
    <t>PARAFISC</t>
  </si>
  <si>
    <t>USUARIA</t>
  </si>
  <si>
    <t>CUADRO RESUMEN DE COSTOS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</si>
</sst>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 * #,##0_ ;_ * \-#,##0_ ;_ * &quot;-&quot;??_ ;_ @_ "/>
    <numFmt numFmtId="195" formatCode="0.000%"/>
    <numFmt numFmtId="196" formatCode="_ &quot;$&quot;\ * #,##0.0_ ;_ &quot;$&quot;\ * \-#,##0.0_ ;_ &quot;$&quot;\ * &quot;-&quot;??_ ;_ @_ "/>
    <numFmt numFmtId="197" formatCode="_ &quot;$&quot;\ * #,##0_ ;_ &quot;$&quot;\ * \-#,##0_ ;_ &quot;$&quot;\ * &quot;-&quot;??_ ;_ @_ "/>
    <numFmt numFmtId="198" formatCode="_ * #,##0.000_ ;_ * \-#,##0.000_ ;_ * &quot;-&quot;???_ ;_ @_ "/>
    <numFmt numFmtId="199" formatCode="0.0%"/>
    <numFmt numFmtId="200" formatCode="_ * #,##0.0_ ;_ * \-#,##0.0_ ;_ * &quot;-&quot;?_ ;_ @_ "/>
    <numFmt numFmtId="201" formatCode="0.0"/>
    <numFmt numFmtId="202" formatCode="0.000"/>
    <numFmt numFmtId="203" formatCode="0.0000%"/>
    <numFmt numFmtId="204" formatCode="0.0000"/>
    <numFmt numFmtId="205" formatCode="[$-240A]dddd\,\ d\ &quot;de&quot;\ mmmm\ &quot;de&quot;\ yy"/>
    <numFmt numFmtId="206" formatCode=";;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name val="Goudy Stout"/>
      <family val="1"/>
    </font>
    <font>
      <b/>
      <sz val="10"/>
      <name val="Akbar"/>
      <family val="0"/>
    </font>
    <font>
      <sz val="10"/>
      <name val="Akbar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i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Alignment="1">
      <alignment/>
    </xf>
    <xf numFmtId="1" fontId="2" fillId="0" borderId="10" xfId="0" applyNumberFormat="1" applyFont="1" applyBorder="1" applyAlignment="1">
      <alignment vertical="center"/>
    </xf>
    <xf numFmtId="197" fontId="2" fillId="0" borderId="10" xfId="51" applyNumberFormat="1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10" fontId="10" fillId="33" borderId="10" xfId="0" applyNumberFormat="1" applyFont="1" applyFill="1" applyBorder="1" applyAlignment="1">
      <alignment/>
    </xf>
    <xf numFmtId="9" fontId="10" fillId="33" borderId="10" xfId="0" applyNumberFormat="1" applyFont="1" applyFill="1" applyBorder="1" applyAlignment="1">
      <alignment/>
    </xf>
    <xf numFmtId="195" fontId="10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" fontId="2" fillId="10" borderId="10" xfId="0" applyNumberFormat="1" applyFont="1" applyFill="1" applyBorder="1" applyAlignment="1" applyProtection="1">
      <alignment vertical="center"/>
      <protection locked="0"/>
    </xf>
    <xf numFmtId="0" fontId="2" fillId="10" borderId="10" xfId="0" applyFont="1" applyFill="1" applyBorder="1" applyAlignment="1" applyProtection="1">
      <alignment vertical="center"/>
      <protection locked="0"/>
    </xf>
    <xf numFmtId="195" fontId="2" fillId="1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10" fontId="5" fillId="33" borderId="1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97" fontId="2" fillId="1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97" fontId="0" fillId="0" borderId="0" xfId="0" applyNumberFormat="1" applyAlignment="1">
      <alignment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97" fontId="12" fillId="0" borderId="10" xfId="51" applyNumberFormat="1" applyFont="1" applyBorder="1" applyAlignment="1">
      <alignment vertical="center"/>
    </xf>
    <xf numFmtId="9" fontId="10" fillId="34" borderId="10" xfId="0" applyNumberFormat="1" applyFont="1" applyFill="1" applyBorder="1" applyAlignment="1">
      <alignment/>
    </xf>
    <xf numFmtId="10" fontId="10" fillId="34" borderId="10" xfId="0" applyNumberFormat="1" applyFont="1" applyFill="1" applyBorder="1" applyAlignment="1">
      <alignment/>
    </xf>
    <xf numFmtId="197" fontId="2" fillId="0" borderId="0" xfId="0" applyNumberFormat="1" applyFont="1" applyAlignment="1">
      <alignment/>
    </xf>
    <xf numFmtId="191" fontId="2" fillId="10" borderId="10" xfId="50" applyFont="1" applyFill="1" applyBorder="1" applyAlignment="1" applyProtection="1">
      <alignment vertical="center"/>
      <protection locked="0"/>
    </xf>
    <xf numFmtId="197" fontId="2" fillId="34" borderId="12" xfId="51" applyNumberFormat="1" applyFont="1" applyFill="1" applyBorder="1" applyAlignment="1">
      <alignment vertical="center"/>
    </xf>
    <xf numFmtId="197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1" fontId="2" fillId="34" borderId="10" xfId="0" applyNumberFormat="1" applyFont="1" applyFill="1" applyBorder="1" applyAlignment="1">
      <alignment vertical="center"/>
    </xf>
    <xf numFmtId="0" fontId="2" fillId="10" borderId="10" xfId="0" applyFont="1" applyFill="1" applyBorder="1" applyAlignment="1" applyProtection="1">
      <alignment vertical="center"/>
      <protection/>
    </xf>
    <xf numFmtId="1" fontId="2" fillId="34" borderId="10" xfId="0" applyNumberFormat="1" applyFont="1" applyFill="1" applyBorder="1" applyAlignment="1">
      <alignment vertical="center"/>
    </xf>
    <xf numFmtId="0" fontId="2" fillId="10" borderId="10" xfId="0" applyNumberFormat="1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 horizontal="right"/>
    </xf>
    <xf numFmtId="191" fontId="51" fillId="0" borderId="0" xfId="5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/>
    </xf>
    <xf numFmtId="17" fontId="1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76200</xdr:rowOff>
    </xdr:from>
    <xdr:to>
      <xdr:col>3</xdr:col>
      <xdr:colOff>123825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8125"/>
          <a:ext cx="1905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tabSelected="1" zoomScale="125" zoomScaleNormal="125" zoomScalePageLayoutView="0" workbookViewId="0" topLeftCell="A1">
      <selection activeCell="E4" sqref="E4:G5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2.421875" style="0" customWidth="1"/>
    <col min="4" max="4" width="5.8515625" style="0" customWidth="1"/>
    <col min="5" max="5" width="6.28125" style="0" customWidth="1"/>
    <col min="6" max="6" width="6.00390625" style="0" customWidth="1"/>
    <col min="7" max="7" width="3.28125" style="0" customWidth="1"/>
    <col min="8" max="8" width="5.140625" style="0" hidden="1" customWidth="1"/>
    <col min="9" max="15" width="4.28125" style="0" hidden="1" customWidth="1"/>
    <col min="16" max="16" width="6.7109375" style="0" customWidth="1"/>
    <col min="17" max="18" width="6.140625" style="0" customWidth="1"/>
    <col min="19" max="20" width="5.8515625" style="0" customWidth="1"/>
    <col min="21" max="21" width="6.28125" style="0" customWidth="1"/>
    <col min="22" max="22" width="7.00390625" style="0" customWidth="1"/>
    <col min="23" max="23" width="6.00390625" style="0" hidden="1" customWidth="1"/>
    <col min="24" max="24" width="7.7109375" style="0" customWidth="1"/>
    <col min="25" max="25" width="5.8515625" style="0" customWidth="1"/>
    <col min="26" max="26" width="7.140625" style="0" customWidth="1"/>
    <col min="27" max="27" width="5.7109375" style="0" hidden="1" customWidth="1"/>
    <col min="28" max="28" width="6.140625" style="0" hidden="1" customWidth="1"/>
    <col min="29" max="29" width="7.8515625" style="0" customWidth="1"/>
    <col min="30" max="30" width="10.00390625" style="0" customWidth="1"/>
    <col min="31" max="31" width="8.8515625" style="0" customWidth="1"/>
    <col min="32" max="32" width="10.7109375" style="0" customWidth="1"/>
    <col min="33" max="33" width="6.140625" style="0" customWidth="1"/>
    <col min="34" max="34" width="12.7109375" style="0" customWidth="1"/>
  </cols>
  <sheetData>
    <row r="1" spans="1:33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4" ht="12" customHeight="1">
      <c r="A2" s="77"/>
      <c r="B2" s="87"/>
      <c r="C2" s="87"/>
      <c r="D2" s="87"/>
      <c r="E2" s="78" t="s">
        <v>57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:34" ht="12" customHeight="1">
      <c r="A3" s="77"/>
      <c r="B3" s="87"/>
      <c r="C3" s="87"/>
      <c r="D3" s="8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34" ht="12.75">
      <c r="A4" s="77"/>
      <c r="B4" s="87"/>
      <c r="C4" s="87"/>
      <c r="D4" s="87"/>
      <c r="E4" s="69" t="s">
        <v>15</v>
      </c>
      <c r="F4" s="69"/>
      <c r="G4" s="69"/>
      <c r="H4" s="79" t="s">
        <v>56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1"/>
      <c r="U4" s="89" t="s">
        <v>7</v>
      </c>
      <c r="V4" s="89"/>
      <c r="W4" s="89"/>
      <c r="X4" s="89"/>
      <c r="Y4" s="85" t="s">
        <v>47</v>
      </c>
      <c r="Z4" s="85"/>
      <c r="AA4" s="85"/>
      <c r="AB4" s="85"/>
      <c r="AC4" s="89" t="s">
        <v>16</v>
      </c>
      <c r="AD4" s="89"/>
      <c r="AE4" s="68" t="s">
        <v>46</v>
      </c>
      <c r="AF4" s="68"/>
      <c r="AG4" s="68"/>
      <c r="AH4" s="68"/>
    </row>
    <row r="5" spans="1:34" ht="12.75">
      <c r="A5" s="77"/>
      <c r="B5" s="87"/>
      <c r="C5" s="87"/>
      <c r="D5" s="87"/>
      <c r="E5" s="70"/>
      <c r="F5" s="70"/>
      <c r="G5" s="70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/>
      <c r="U5" s="90"/>
      <c r="V5" s="90"/>
      <c r="W5" s="90"/>
      <c r="X5" s="90"/>
      <c r="Y5" s="86"/>
      <c r="Z5" s="86"/>
      <c r="AA5" s="86"/>
      <c r="AB5" s="86"/>
      <c r="AC5" s="90"/>
      <c r="AD5" s="90"/>
      <c r="AE5" s="68"/>
      <c r="AF5" s="68"/>
      <c r="AG5" s="68"/>
      <c r="AH5" s="68"/>
    </row>
    <row r="6" spans="1:33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4" ht="12.75">
      <c r="A7" s="60"/>
      <c r="B7" s="61" t="s">
        <v>8</v>
      </c>
      <c r="C7" s="64" t="s">
        <v>32</v>
      </c>
      <c r="D7" s="51" t="s">
        <v>10</v>
      </c>
      <c r="E7" s="54" t="s">
        <v>18</v>
      </c>
      <c r="F7" s="54" t="s">
        <v>19</v>
      </c>
      <c r="G7" s="54" t="s">
        <v>9</v>
      </c>
      <c r="H7" s="73" t="s">
        <v>39</v>
      </c>
      <c r="I7" s="74"/>
      <c r="J7" s="74"/>
      <c r="K7" s="74"/>
      <c r="L7" s="74"/>
      <c r="M7" s="74"/>
      <c r="N7" s="74"/>
      <c r="O7" s="75"/>
      <c r="P7" s="54" t="s">
        <v>26</v>
      </c>
      <c r="Q7" s="54"/>
      <c r="R7" s="54"/>
      <c r="S7" s="47" t="s">
        <v>27</v>
      </c>
      <c r="T7" s="47"/>
      <c r="U7" s="47"/>
      <c r="V7" s="47"/>
      <c r="W7" s="47" t="s">
        <v>5</v>
      </c>
      <c r="X7" s="47"/>
      <c r="Y7" s="47"/>
      <c r="Z7" s="47" t="s">
        <v>55</v>
      </c>
      <c r="AA7" s="47"/>
      <c r="AB7" s="47"/>
      <c r="AC7" s="55" t="s">
        <v>40</v>
      </c>
      <c r="AD7" s="58" t="s">
        <v>13</v>
      </c>
      <c r="AE7" s="45" t="s">
        <v>14</v>
      </c>
      <c r="AF7" s="58" t="s">
        <v>29</v>
      </c>
      <c r="AG7" s="58" t="s">
        <v>44</v>
      </c>
      <c r="AH7" s="58" t="s">
        <v>6</v>
      </c>
    </row>
    <row r="8" spans="1:34" ht="12.75" customHeight="1">
      <c r="A8" s="60"/>
      <c r="B8" s="62"/>
      <c r="C8" s="65"/>
      <c r="D8" s="52"/>
      <c r="E8" s="54"/>
      <c r="F8" s="54"/>
      <c r="G8" s="54"/>
      <c r="H8" s="13" t="s">
        <v>30</v>
      </c>
      <c r="I8" s="13" t="s">
        <v>31</v>
      </c>
      <c r="J8" s="13" t="s">
        <v>33</v>
      </c>
      <c r="K8" s="13" t="s">
        <v>34</v>
      </c>
      <c r="L8" s="13" t="s">
        <v>38</v>
      </c>
      <c r="M8" s="13" t="s">
        <v>35</v>
      </c>
      <c r="N8" s="13" t="s">
        <v>36</v>
      </c>
      <c r="O8" s="13" t="s">
        <v>37</v>
      </c>
      <c r="P8" s="54"/>
      <c r="Q8" s="54"/>
      <c r="R8" s="54"/>
      <c r="S8" s="5">
        <v>0.0833</v>
      </c>
      <c r="T8" s="6">
        <v>0.01</v>
      </c>
      <c r="U8" s="5">
        <v>0.0833</v>
      </c>
      <c r="V8" s="5">
        <v>0.0417</v>
      </c>
      <c r="W8" s="30"/>
      <c r="X8" s="7">
        <v>0.12</v>
      </c>
      <c r="Y8" s="5"/>
      <c r="Z8" s="5">
        <v>0.04</v>
      </c>
      <c r="AA8" s="29"/>
      <c r="AB8" s="29"/>
      <c r="AC8" s="56"/>
      <c r="AD8" s="58"/>
      <c r="AE8" s="46"/>
      <c r="AF8" s="58"/>
      <c r="AG8" s="58"/>
      <c r="AH8" s="58"/>
    </row>
    <row r="9" spans="1:34" ht="12.75">
      <c r="A9" s="60"/>
      <c r="B9" s="63"/>
      <c r="C9" s="66"/>
      <c r="D9" s="53"/>
      <c r="E9" s="54"/>
      <c r="F9" s="54"/>
      <c r="G9" s="54"/>
      <c r="H9" s="13">
        <v>1.25</v>
      </c>
      <c r="I9" s="13">
        <v>1.75</v>
      </c>
      <c r="J9" s="13">
        <v>0.35</v>
      </c>
      <c r="K9" s="13">
        <v>1.1</v>
      </c>
      <c r="L9" s="13">
        <v>1.75</v>
      </c>
      <c r="M9" s="13">
        <v>2</v>
      </c>
      <c r="N9" s="13">
        <v>2.5</v>
      </c>
      <c r="O9" s="13">
        <v>2.5</v>
      </c>
      <c r="P9" s="8" t="s">
        <v>20</v>
      </c>
      <c r="Q9" s="8" t="s">
        <v>21</v>
      </c>
      <c r="R9" s="8" t="s">
        <v>19</v>
      </c>
      <c r="S9" s="8" t="s">
        <v>22</v>
      </c>
      <c r="T9" s="8" t="s">
        <v>17</v>
      </c>
      <c r="U9" s="8" t="s">
        <v>23</v>
      </c>
      <c r="V9" s="8" t="s">
        <v>24</v>
      </c>
      <c r="W9" s="8" t="s">
        <v>3</v>
      </c>
      <c r="X9" s="8" t="s">
        <v>2</v>
      </c>
      <c r="Y9" s="8" t="s">
        <v>11</v>
      </c>
      <c r="Z9" s="8" t="s">
        <v>12</v>
      </c>
      <c r="AA9" s="8" t="s">
        <v>1</v>
      </c>
      <c r="AB9" s="8" t="s">
        <v>0</v>
      </c>
      <c r="AC9" s="57"/>
      <c r="AD9" s="58"/>
      <c r="AE9" s="14">
        <v>0.1</v>
      </c>
      <c r="AF9" s="58"/>
      <c r="AG9" s="58"/>
      <c r="AH9" s="58"/>
    </row>
    <row r="10" spans="1:34" ht="33" customHeight="1">
      <c r="A10" s="60"/>
      <c r="B10" s="24" t="s">
        <v>48</v>
      </c>
      <c r="C10" s="36" t="s">
        <v>45</v>
      </c>
      <c r="D10" s="41">
        <v>2.436</v>
      </c>
      <c r="E10" s="10">
        <v>908526</v>
      </c>
      <c r="F10" s="3">
        <v>102854</v>
      </c>
      <c r="G10" s="10">
        <v>30</v>
      </c>
      <c r="H10" s="10"/>
      <c r="I10" s="10" t="e">
        <f>+#REF!*#REF!</f>
        <v>#REF!</v>
      </c>
      <c r="J10" s="10" t="e">
        <f>+#REF!*#REF!</f>
        <v>#REF!</v>
      </c>
      <c r="K10" s="10" t="e">
        <f>+#REF!*#REF!</f>
        <v>#REF!</v>
      </c>
      <c r="L10" s="10"/>
      <c r="M10" s="10"/>
      <c r="N10" s="10" t="e">
        <f>+#REF!*#REF!</f>
        <v>#REF!</v>
      </c>
      <c r="O10" s="10" t="e">
        <f>+#REF!*#REF!</f>
        <v>#REF!</v>
      </c>
      <c r="P10" s="3">
        <f>SUM(E10/30)*G10</f>
        <v>908526</v>
      </c>
      <c r="Q10" s="20"/>
      <c r="R10" s="3">
        <f>IF(E10&lt;=(C14*2),F10/30*G10,0)</f>
        <v>102854</v>
      </c>
      <c r="S10" s="1">
        <f>+(P10+Q10+R10)*S$8</f>
        <v>84247.954</v>
      </c>
      <c r="T10" s="1">
        <f>+(P10+Q10+R10)*T$8</f>
        <v>10113.800000000001</v>
      </c>
      <c r="U10" s="1">
        <f>+(P10+Q10+R10)*U$8</f>
        <v>84247.954</v>
      </c>
      <c r="V10" s="1">
        <f>(P10+Q10)*V$8</f>
        <v>37885.5342</v>
      </c>
      <c r="W10" s="1">
        <f>+P10*W8</f>
        <v>0</v>
      </c>
      <c r="X10" s="1">
        <f>(P10+Q10)*X$8</f>
        <v>109023.12</v>
      </c>
      <c r="Y10" s="1">
        <f>(P10+Q10)*D10%</f>
        <v>22131.69336</v>
      </c>
      <c r="Z10" s="1">
        <f>(P10+Q10+V10)*Z$8</f>
        <v>37856.461368000004</v>
      </c>
      <c r="AA10" s="1">
        <f>(P10+Q10+V10)*AA$8</f>
        <v>0</v>
      </c>
      <c r="AB10" s="1">
        <f>+(P10+Q10+V10)*AB$8</f>
        <v>0</v>
      </c>
      <c r="AC10" s="9"/>
      <c r="AD10" s="2">
        <f>SUM(P10:AC10)</f>
        <v>1396886.5169279997</v>
      </c>
      <c r="AE10" s="2">
        <f>AD10*AE$9</f>
        <v>139688.65169279996</v>
      </c>
      <c r="AF10" s="2">
        <f>+AD10+AE10</f>
        <v>1536575.1686207997</v>
      </c>
      <c r="AG10" s="37">
        <v>1</v>
      </c>
      <c r="AH10" s="2">
        <f>+AF10*AG10</f>
        <v>1536575.1686207997</v>
      </c>
    </row>
    <row r="11" spans="1:34" ht="33" customHeight="1">
      <c r="A11" s="60"/>
      <c r="B11" s="24" t="s">
        <v>52</v>
      </c>
      <c r="C11" s="36" t="s">
        <v>51</v>
      </c>
      <c r="D11" s="41">
        <v>2.436</v>
      </c>
      <c r="E11" s="39">
        <f>+C14/2</f>
        <v>454263</v>
      </c>
      <c r="F11" s="3">
        <v>102854</v>
      </c>
      <c r="G11" s="10">
        <v>30</v>
      </c>
      <c r="H11" s="10"/>
      <c r="I11" s="10"/>
      <c r="J11" s="10"/>
      <c r="K11" s="10"/>
      <c r="L11" s="10"/>
      <c r="M11" s="10"/>
      <c r="N11" s="10"/>
      <c r="O11" s="10"/>
      <c r="P11" s="3">
        <f>SUM(E11/30)*G11</f>
        <v>454263</v>
      </c>
      <c r="Q11" s="32"/>
      <c r="R11" s="3">
        <f>IF(E11&lt;=(C14*2),F11/30*G11,0)</f>
        <v>102854</v>
      </c>
      <c r="S11" s="1">
        <f>+(P11+Q11+R11)*S$8</f>
        <v>46407.8461</v>
      </c>
      <c r="T11" s="1">
        <f>+(P11+Q11+R11)*T$8</f>
        <v>5571.17</v>
      </c>
      <c r="U11" s="1">
        <f>+(P11+Q11+R11)*U$8</f>
        <v>46407.8461</v>
      </c>
      <c r="V11" s="1">
        <f>(P11+Q11)*V$8</f>
        <v>18942.7671</v>
      </c>
      <c r="W11" s="38">
        <v>0</v>
      </c>
      <c r="X11" s="40">
        <f>(C14)*X$8</f>
        <v>109023.12</v>
      </c>
      <c r="Y11" s="40">
        <f>(C14)*D11%</f>
        <v>22131.69336</v>
      </c>
      <c r="Z11" s="40">
        <f>(C14+V11)*Z$8</f>
        <v>37098.750684000006</v>
      </c>
      <c r="AA11" s="1">
        <f>(P11+Q11+V11)*AA$8</f>
        <v>0</v>
      </c>
      <c r="AB11" s="1">
        <f>+(P11+Q11+V11)*AB$8</f>
        <v>0</v>
      </c>
      <c r="AC11" s="9"/>
      <c r="AD11" s="2">
        <f>SUM(P11:AC11)</f>
        <v>842700.193344</v>
      </c>
      <c r="AE11" s="2">
        <f>AD11*AE$9</f>
        <v>84270.01933440001</v>
      </c>
      <c r="AF11" s="2">
        <f>+AD11+AE11</f>
        <v>926970.2126784001</v>
      </c>
      <c r="AG11" s="37">
        <v>1</v>
      </c>
      <c r="AH11" s="2">
        <f>+AF11*AG11</f>
        <v>926970.2126784001</v>
      </c>
    </row>
    <row r="12" spans="1:34" ht="33" customHeight="1" hidden="1">
      <c r="A12" s="60"/>
      <c r="B12" s="24"/>
      <c r="C12" s="23"/>
      <c r="D12" s="11"/>
      <c r="E12" s="10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20"/>
      <c r="R12" s="3"/>
      <c r="S12" s="1"/>
      <c r="T12" s="1"/>
      <c r="U12" s="1"/>
      <c r="V12" s="1"/>
      <c r="W12" s="1"/>
      <c r="X12" s="1"/>
      <c r="Y12" s="1"/>
      <c r="Z12" s="1"/>
      <c r="AA12" s="1"/>
      <c r="AB12" s="1"/>
      <c r="AC12" s="9"/>
      <c r="AD12" s="2"/>
      <c r="AE12" s="2"/>
      <c r="AF12" s="2"/>
      <c r="AG12" s="21"/>
      <c r="AH12" s="22"/>
    </row>
    <row r="13" spans="1:34" ht="15.75" customHeight="1">
      <c r="A13" s="6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7"/>
      <c r="AD13" s="72"/>
      <c r="AE13" s="88"/>
      <c r="AF13" s="2" t="s">
        <v>29</v>
      </c>
      <c r="AG13" s="21">
        <f>SUM(AG10:AG12)</f>
        <v>2</v>
      </c>
      <c r="AH13" s="34">
        <f>SUM(AH10:AH12)</f>
        <v>2463545.3812991995</v>
      </c>
    </row>
    <row r="14" spans="1:34" ht="12.75">
      <c r="A14" s="60"/>
      <c r="B14" s="43" t="s">
        <v>53</v>
      </c>
      <c r="C14" s="44">
        <v>908526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D14" s="48" t="s">
        <v>28</v>
      </c>
      <c r="AE14" s="48"/>
      <c r="AF14" s="33">
        <f>+AH13*10%</f>
        <v>246354.53812991997</v>
      </c>
      <c r="AG14" s="27" t="s">
        <v>49</v>
      </c>
      <c r="AH14" s="34">
        <f>+AF14*19%</f>
        <v>46807.362244684795</v>
      </c>
    </row>
    <row r="15" spans="1:34" ht="15.75" customHeight="1">
      <c r="A15" s="60"/>
      <c r="B15" s="59" t="s">
        <v>50</v>
      </c>
      <c r="C15" s="5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6"/>
      <c r="AB15" s="16"/>
      <c r="AC15" s="16"/>
      <c r="AD15" s="71" t="s">
        <v>25</v>
      </c>
      <c r="AE15" s="71"/>
      <c r="AF15" s="71"/>
      <c r="AG15" s="72"/>
      <c r="AH15" s="34">
        <f>+AH13+AH14</f>
        <v>2510352.7435438843</v>
      </c>
    </row>
    <row r="16" spans="1:33" ht="12.75">
      <c r="A16" s="6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50"/>
      <c r="AE16" s="50"/>
      <c r="AF16" s="50"/>
      <c r="AG16" s="21"/>
    </row>
    <row r="17" spans="1:33" ht="12.75">
      <c r="A17" s="60"/>
      <c r="B17" s="35" t="s">
        <v>54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2.75" hidden="1">
      <c r="A18" s="15"/>
      <c r="B18" s="4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54.75" customHeight="1" hidden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ht="26.25" customHeight="1" hidden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18.75" customHeight="1" hidden="1">
      <c r="A21" s="12"/>
      <c r="B21" s="67" t="s">
        <v>43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12"/>
    </row>
    <row r="22" ht="12.75" hidden="1">
      <c r="C22" s="19"/>
    </row>
    <row r="23" spans="2:32" ht="12.75" hidden="1">
      <c r="B23" s="61" t="s">
        <v>8</v>
      </c>
      <c r="C23" s="64" t="s">
        <v>32</v>
      </c>
      <c r="D23" s="51" t="s">
        <v>10</v>
      </c>
      <c r="E23" s="54" t="s">
        <v>18</v>
      </c>
      <c r="F23" s="54" t="s">
        <v>19</v>
      </c>
      <c r="G23" s="54" t="s">
        <v>9</v>
      </c>
      <c r="H23" s="73" t="s">
        <v>39</v>
      </c>
      <c r="I23" s="74"/>
      <c r="J23" s="74"/>
      <c r="K23" s="74"/>
      <c r="L23" s="74"/>
      <c r="M23" s="74"/>
      <c r="N23" s="74"/>
      <c r="O23" s="75"/>
      <c r="P23" s="54" t="s">
        <v>26</v>
      </c>
      <c r="Q23" s="54"/>
      <c r="R23" s="54"/>
      <c r="S23" s="47" t="s">
        <v>27</v>
      </c>
      <c r="T23" s="47"/>
      <c r="U23" s="47"/>
      <c r="V23" s="47"/>
      <c r="W23" s="47" t="s">
        <v>5</v>
      </c>
      <c r="X23" s="47"/>
      <c r="Y23" s="47"/>
      <c r="Z23" s="47" t="s">
        <v>4</v>
      </c>
      <c r="AA23" s="47"/>
      <c r="AB23" s="47"/>
      <c r="AC23" s="55" t="s">
        <v>40</v>
      </c>
      <c r="AD23" s="58" t="s">
        <v>13</v>
      </c>
      <c r="AE23" s="45" t="s">
        <v>14</v>
      </c>
      <c r="AF23" s="58" t="s">
        <v>6</v>
      </c>
    </row>
    <row r="24" spans="2:32" ht="12.75" hidden="1">
      <c r="B24" s="62"/>
      <c r="C24" s="65"/>
      <c r="D24" s="52"/>
      <c r="E24" s="54"/>
      <c r="F24" s="54"/>
      <c r="G24" s="54"/>
      <c r="H24" s="25" t="s">
        <v>30</v>
      </c>
      <c r="I24" s="25" t="s">
        <v>31</v>
      </c>
      <c r="J24" s="25" t="s">
        <v>33</v>
      </c>
      <c r="K24" s="25" t="s">
        <v>34</v>
      </c>
      <c r="L24" s="25" t="s">
        <v>38</v>
      </c>
      <c r="M24" s="25" t="s">
        <v>35</v>
      </c>
      <c r="N24" s="25" t="s">
        <v>36</v>
      </c>
      <c r="O24" s="25" t="s">
        <v>37</v>
      </c>
      <c r="P24" s="54"/>
      <c r="Q24" s="54"/>
      <c r="R24" s="54"/>
      <c r="S24" s="5">
        <v>0.0833</v>
      </c>
      <c r="T24" s="6">
        <v>0.01</v>
      </c>
      <c r="U24" s="5">
        <v>0.0833</v>
      </c>
      <c r="V24" s="5">
        <v>0.0417</v>
      </c>
      <c r="W24" s="5">
        <v>0.08</v>
      </c>
      <c r="X24" s="7">
        <v>0.12</v>
      </c>
      <c r="Y24" s="5"/>
      <c r="Z24" s="5">
        <v>0.04</v>
      </c>
      <c r="AA24" s="6">
        <v>0.03</v>
      </c>
      <c r="AB24" s="6">
        <v>0.02</v>
      </c>
      <c r="AC24" s="56"/>
      <c r="AD24" s="58"/>
      <c r="AE24" s="46"/>
      <c r="AF24" s="58"/>
    </row>
    <row r="25" spans="2:32" ht="12.75" hidden="1">
      <c r="B25" s="63"/>
      <c r="C25" s="66"/>
      <c r="D25" s="53"/>
      <c r="E25" s="54"/>
      <c r="F25" s="54"/>
      <c r="G25" s="54"/>
      <c r="H25" s="25">
        <v>1.25</v>
      </c>
      <c r="I25" s="25">
        <v>1.75</v>
      </c>
      <c r="J25" s="25">
        <v>0.35</v>
      </c>
      <c r="K25" s="25">
        <v>1.1</v>
      </c>
      <c r="L25" s="25">
        <v>1.75</v>
      </c>
      <c r="M25" s="25">
        <v>2</v>
      </c>
      <c r="N25" s="25">
        <v>2.5</v>
      </c>
      <c r="O25" s="25">
        <v>2.5</v>
      </c>
      <c r="P25" s="26" t="s">
        <v>20</v>
      </c>
      <c r="Q25" s="26" t="s">
        <v>21</v>
      </c>
      <c r="R25" s="26" t="s">
        <v>19</v>
      </c>
      <c r="S25" s="26" t="s">
        <v>22</v>
      </c>
      <c r="T25" s="26" t="s">
        <v>17</v>
      </c>
      <c r="U25" s="26" t="s">
        <v>23</v>
      </c>
      <c r="V25" s="26" t="s">
        <v>24</v>
      </c>
      <c r="W25" s="26" t="s">
        <v>3</v>
      </c>
      <c r="X25" s="26" t="s">
        <v>2</v>
      </c>
      <c r="Y25" s="26" t="s">
        <v>11</v>
      </c>
      <c r="Z25" s="26" t="s">
        <v>12</v>
      </c>
      <c r="AA25" s="26" t="s">
        <v>1</v>
      </c>
      <c r="AB25" s="26" t="s">
        <v>0</v>
      </c>
      <c r="AC25" s="57"/>
      <c r="AD25" s="58"/>
      <c r="AE25" s="14">
        <v>0</v>
      </c>
      <c r="AF25" s="58"/>
    </row>
    <row r="26" spans="2:32" ht="25.5" hidden="1">
      <c r="B26" s="24" t="s">
        <v>42</v>
      </c>
      <c r="C26" s="23" t="s">
        <v>41</v>
      </c>
      <c r="D26" s="11">
        <v>0.02436</v>
      </c>
      <c r="E26" s="10">
        <v>800000</v>
      </c>
      <c r="F26" s="3">
        <v>77700</v>
      </c>
      <c r="G26" s="10">
        <v>30</v>
      </c>
      <c r="H26" s="10"/>
      <c r="I26" s="10" t="e">
        <f>+#REF!*#REF!</f>
        <v>#REF!</v>
      </c>
      <c r="J26" s="10" t="e">
        <f>+#REF!*#REF!</f>
        <v>#REF!</v>
      </c>
      <c r="K26" s="10" t="e">
        <f>+#REF!*#REF!</f>
        <v>#REF!</v>
      </c>
      <c r="L26" s="10"/>
      <c r="M26" s="10"/>
      <c r="N26" s="10" t="e">
        <f>+#REF!*#REF!</f>
        <v>#REF!</v>
      </c>
      <c r="O26" s="10" t="e">
        <f>+#REF!*#REF!</f>
        <v>#REF!</v>
      </c>
      <c r="P26" s="3">
        <f>SUM(E26/30)*G26</f>
        <v>800000</v>
      </c>
      <c r="Q26" s="20"/>
      <c r="R26" s="3">
        <f>+F26/30*G26</f>
        <v>77700</v>
      </c>
      <c r="S26" s="1">
        <f>+(P26+Q26+R26)*S$8</f>
        <v>73112.41</v>
      </c>
      <c r="T26" s="1">
        <f>+(P26+Q26+R26)*T$8</f>
        <v>8777</v>
      </c>
      <c r="U26" s="1">
        <f>+(P26+Q26+R26)*U$8</f>
        <v>73112.41</v>
      </c>
      <c r="V26" s="1">
        <f>(P26+Q26)*V$8</f>
        <v>33360</v>
      </c>
      <c r="W26" s="1">
        <f>(P26+Q26)*W$24</f>
        <v>64000</v>
      </c>
      <c r="X26" s="1">
        <f>(P26+Q26)*X$8</f>
        <v>96000</v>
      </c>
      <c r="Y26" s="1">
        <f>(P26+Q26)*D26</f>
        <v>19488</v>
      </c>
      <c r="Z26" s="1">
        <f>(P26+Q26+V26)*Z$8</f>
        <v>33334.4</v>
      </c>
      <c r="AA26" s="1">
        <f>(P26+Q26+V26)*AA$24</f>
        <v>25000.8</v>
      </c>
      <c r="AB26" s="1">
        <f>+(P26+Q26+V26)*AB$24</f>
        <v>16667.2</v>
      </c>
      <c r="AC26" s="9"/>
      <c r="AD26" s="2">
        <f>SUM(P26:AC26)</f>
        <v>1320552.22</v>
      </c>
      <c r="AE26" s="2">
        <f>AD26*AE$24</f>
        <v>0</v>
      </c>
      <c r="AF26" s="28">
        <f>+AD26+AE26</f>
        <v>1320552.22</v>
      </c>
    </row>
    <row r="27" ht="12.75">
      <c r="AD27" s="31"/>
    </row>
    <row r="33" ht="12.75">
      <c r="D33" s="42">
        <v>0.522</v>
      </c>
    </row>
    <row r="34" ht="12.75">
      <c r="D34" s="42">
        <v>1.044</v>
      </c>
    </row>
    <row r="35" ht="12.75">
      <c r="D35" s="42">
        <v>2.436</v>
      </c>
    </row>
    <row r="36" ht="12.75">
      <c r="D36" s="42">
        <v>4.35</v>
      </c>
    </row>
    <row r="37" ht="12.75">
      <c r="D37" s="42">
        <v>6.96</v>
      </c>
    </row>
  </sheetData>
  <sheetProtection password="A003" sheet="1" objects="1" scenarios="1"/>
  <mergeCells count="51">
    <mergeCell ref="H7:O7"/>
    <mergeCell ref="AH7:AH9"/>
    <mergeCell ref="B2:D5"/>
    <mergeCell ref="AD13:AE13"/>
    <mergeCell ref="AC7:AC9"/>
    <mergeCell ref="F7:F9"/>
    <mergeCell ref="W7:Y7"/>
    <mergeCell ref="U4:X5"/>
    <mergeCell ref="P7:R8"/>
    <mergeCell ref="AC4:AD5"/>
    <mergeCell ref="C7:C9"/>
    <mergeCell ref="S23:V23"/>
    <mergeCell ref="A1:AG1"/>
    <mergeCell ref="A6:AG6"/>
    <mergeCell ref="A2:A5"/>
    <mergeCell ref="G7:G9"/>
    <mergeCell ref="B7:B9"/>
    <mergeCell ref="E2:AH3"/>
    <mergeCell ref="H4:T5"/>
    <mergeCell ref="Y4:AB5"/>
    <mergeCell ref="AG7:AG9"/>
    <mergeCell ref="S7:V7"/>
    <mergeCell ref="F23:F25"/>
    <mergeCell ref="Z7:AB7"/>
    <mergeCell ref="AE4:AH5"/>
    <mergeCell ref="AE7:AE8"/>
    <mergeCell ref="E4:G5"/>
    <mergeCell ref="AD15:AG15"/>
    <mergeCell ref="AF23:AF25"/>
    <mergeCell ref="H23:O23"/>
    <mergeCell ref="P23:R24"/>
    <mergeCell ref="AD23:AD25"/>
    <mergeCell ref="B15:C15"/>
    <mergeCell ref="D7:D9"/>
    <mergeCell ref="E7:E9"/>
    <mergeCell ref="A7:A17"/>
    <mergeCell ref="B23:B25"/>
    <mergeCell ref="C23:C25"/>
    <mergeCell ref="B21:AF21"/>
    <mergeCell ref="AF7:AF9"/>
    <mergeCell ref="AD7:AD9"/>
    <mergeCell ref="AE23:AE24"/>
    <mergeCell ref="W23:Y23"/>
    <mergeCell ref="AD14:AE14"/>
    <mergeCell ref="A19:AG19"/>
    <mergeCell ref="AD16:AF16"/>
    <mergeCell ref="Z23:AB23"/>
    <mergeCell ref="D23:D25"/>
    <mergeCell ref="E23:E25"/>
    <mergeCell ref="AC23:AC25"/>
    <mergeCell ref="G23:G25"/>
  </mergeCells>
  <dataValidations count="1">
    <dataValidation type="list" allowBlank="1" showInputMessage="1" showErrorMessage="1" sqref="D10:D11">
      <formula1>$D$33:$D$37</formula1>
    </dataValidation>
  </dataValidations>
  <printOptions/>
  <pageMargins left="0.13" right="0.15000000000000002" top="0.7500000000000001" bottom="0.7500000000000001" header="0.31" footer="0.31"/>
  <pageSetup fitToHeight="1" fitToWidth="1" horizontalDpi="300" verticalDpi="300" orientation="landscape" paperSize="122" scale="6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2016-09-27T13:50:35Z</cp:lastPrinted>
  <dcterms:created xsi:type="dcterms:W3CDTF">2007-01-04T23:54:34Z</dcterms:created>
  <dcterms:modified xsi:type="dcterms:W3CDTF">2021-01-08T17:23:44Z</dcterms:modified>
  <cp:category/>
  <cp:version/>
  <cp:contentType/>
  <cp:contentStatus/>
</cp:coreProperties>
</file>